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<sst xmlns="http://schemas.openxmlformats.org/spreadsheetml/2006/main" count="171" uniqueCount="123">
  <si>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</si>
  <si>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</si>
  <si>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</si>
  <si>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</si>
  <si>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</si>
  <si>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</si>
  <si>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</si>
  <si>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</si>
  <si>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</si>
  <si>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</si>
  <si>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</si>
  <si>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</si>
  <si>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</si>
  <si>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</si>
  <si>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</si>
  <si>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</si>
  <si>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</si>
  <si>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</si>
  <si>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</si>
  <si>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</si>
  <si>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</si>
  <si>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</si>
  <si>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</si>
  <si>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</si>
  <si>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</si>
  <si>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</si>
  <si>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</si>
  <si>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</si>
  <si>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</si>
  <si>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</si>
  <si>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</si>
  <si>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</si>
  <si>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</si>
  <si>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</si>
  <si>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</si>
  <si>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</si>
  <si>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</si>
  <si>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</si>
  <si>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</si>
  <si>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</si>
  <si>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</si>
  <si>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</si>
  <si>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</si>
  <si>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</si>
  <si>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</si>
  <si>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</si>
  <si>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</si>
  <si>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</si>
  <si>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</si>
  <si>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</si>
  <si>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</si>
  <si>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</si>
  <si>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</si>
  <si>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</si>
  <si>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</si>
  <si>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</si>
  <si>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</si>
  <si>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</si>
  <si>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</si>
  <si>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</si>
  <si>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</si>
  <si>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</si>
  <si>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</si>
  <si>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</si>
  <si>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</si>
  <si>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</si>
  <si>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</si>
  <si>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</si>
  <si>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</si>
  <si>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</si>
  <si>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</si>
  <si>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</si>
  <si>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</si>
  <si>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</si>
  <si>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</si>
  <si>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</si>
  <si>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</si>
  <si>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</si>
  <si>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</si>
  <si>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</si>
  <si>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</si>
  <si>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</si>
  <si>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</si>
  <si>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</si>
  <si>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</si>
  <si>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</si>
  <si>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</si>
  <si>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</si>
  <si>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</si>
  <si>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</si>
  <si>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</si>
  <si>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</si>
  <si>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</si>
  <si>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</si>
  <si>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</si>
  <si>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</si>
  <si>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</si>
  <si>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</si>
  <si>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</si>
  <si>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</si>
  <si>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</si>
  <si>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</si>
  <si>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</si>
  <si>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</si>
  <si>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</si>
  <si>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</si>
  <si>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</si>
  <si>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</si>
  <si>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</si>
  <si>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</si>
  <si>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</si>
  <si>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</si>
  <si>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</si>
  <si>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</si>
  <si>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</si>
  <si>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</si>
  <si>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</si>
  <si>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</si>
  <si>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</si>
  <si>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</si>
  <si>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</si>
  <si>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</si>
  <si>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2016 рік станом на 03.03.2016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</si>
</sst>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41685707"/>
        <c:axId val="39627044"/>
      </c:bar3D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21099077"/>
        <c:axId val="55673966"/>
      </c:bar3D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73966"/>
        <c:crosses val="autoZero"/>
        <c:auto val="1"/>
        <c:lblOffset val="100"/>
        <c:tickLblSkip val="1"/>
        <c:noMultiLvlLbl val="0"/>
      </c:catAx>
      <c:valAx>
        <c:axId val="55673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31303647"/>
        <c:axId val="13297368"/>
      </c:bar3D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97368"/>
        <c:crosses val="autoZero"/>
        <c:auto val="1"/>
        <c:lblOffset val="100"/>
        <c:tickLblSkip val="1"/>
        <c:noMultiLvlLbl val="0"/>
      </c:catAx>
      <c:valAx>
        <c:axId val="13297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3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52567449"/>
        <c:axId val="3344994"/>
      </c:bar3D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4994"/>
        <c:crosses val="autoZero"/>
        <c:auto val="1"/>
        <c:lblOffset val="100"/>
        <c:tickLblSkip val="1"/>
        <c:noMultiLvlLbl val="0"/>
      </c:catAx>
      <c:valAx>
        <c:axId val="334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30104947"/>
        <c:axId val="2509068"/>
      </c:bar3DChart>
      <c:catAx>
        <c:axId val="3010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9068"/>
        <c:crosses val="autoZero"/>
        <c:auto val="1"/>
        <c:lblOffset val="100"/>
        <c:tickLblSkip val="2"/>
        <c:noMultiLvlLbl val="0"/>
      </c:catAx>
      <c:valAx>
        <c:axId val="2509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49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22581613"/>
        <c:axId val="1907926"/>
      </c:bar3D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7926"/>
        <c:crosses val="autoZero"/>
        <c:auto val="1"/>
        <c:lblOffset val="100"/>
        <c:tickLblSkip val="1"/>
        <c:noMultiLvlLbl val="0"/>
      </c:catAx>
      <c:valAx>
        <c:axId val="1907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1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17171335"/>
        <c:axId val="20324288"/>
      </c:bar3D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324288"/>
        <c:crosses val="autoZero"/>
        <c:auto val="1"/>
        <c:lblOffset val="100"/>
        <c:tickLblSkip val="1"/>
        <c:noMultiLvlLbl val="0"/>
      </c:catAx>
      <c:valAx>
        <c:axId val="2032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713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48700865"/>
        <c:axId val="35654602"/>
      </c:bar3DChart>
      <c:cat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0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52455963"/>
        <c:axId val="2341620"/>
      </c:bar3D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1620"/>
        <c:crosses val="autoZero"/>
        <c:auto val="1"/>
        <c:lblOffset val="100"/>
        <c:tickLblSkip val="1"/>
        <c:noMultiLvlLbl val="0"/>
      </c:catAx>
      <c:valAx>
        <c:axId val="2341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55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4" sqref="D144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115</v>
      </c>
      <c r="D3" s="135" t="s">
        <v>28</v>
      </c>
      <c r="E3" s="135" t="s">
        <v>27</v>
      </c>
      <c r="F3" s="135" t="s">
        <v>120</v>
      </c>
      <c r="G3" s="135" t="s">
        <v>117</v>
      </c>
      <c r="H3" s="135" t="s">
        <v>121</v>
      </c>
      <c r="I3" s="135" t="s">
        <v>116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114665.2</v>
      </c>
      <c r="C6" s="50">
        <v>426773.1</v>
      </c>
      <c r="D6" s="51">
        <f>3665.2+5419.3+785.5+220.1+4705.1+6727.5+675.5+217.6+0.2+117.8+63.8+2988.6+54.7+4050.2+6796.2+2.3+3434.8+4933.2+160.9+167.4+314.1+2557.2+10885.5+1595.8+93.6-0.1+283.5</f>
        <v>60915.5</v>
      </c>
      <c r="E6" s="3">
        <f>D6/D149*100</f>
        <v>35.91914882074832</v>
      </c>
      <c r="F6" s="3">
        <f>D6/B6*100</f>
        <v>53.124662059631</v>
      </c>
      <c r="G6" s="3">
        <f aca="true" t="shared" si="0" ref="G6:G43">D6/C6*100</f>
        <v>14.273509740890416</v>
      </c>
      <c r="H6" s="51">
        <f>B6-D6</f>
        <v>53749.7</v>
      </c>
      <c r="I6" s="51">
        <f aca="true" t="shared" si="1" ref="I6:I43">C6-D6</f>
        <v>365857.6</v>
      </c>
    </row>
    <row r="7" spans="1:9" s="41" customFormat="1" ht="18.75">
      <c r="A7" s="112" t="s">
        <v>101</v>
      </c>
      <c r="B7" s="105">
        <v>40821.3</v>
      </c>
      <c r="C7" s="102">
        <v>185717.4</v>
      </c>
      <c r="D7" s="113">
        <f>5419.3+86.3+97.4+56.7+6727.5+560.1+2.9+0.2+1.9+63.8+1046.3+6719.3+1648.4+0.1+3694.8+239.7</f>
        <v>26364.7</v>
      </c>
      <c r="E7" s="103">
        <f>D7/D6*100</f>
        <v>43.280774187193735</v>
      </c>
      <c r="F7" s="103">
        <f>D7/B7*100</f>
        <v>64.58564523912762</v>
      </c>
      <c r="G7" s="103">
        <f>D7/C7*100</f>
        <v>14.19613886474827</v>
      </c>
      <c r="H7" s="113">
        <f>B7-D7</f>
        <v>14456.600000000002</v>
      </c>
      <c r="I7" s="113">
        <f t="shared" si="1"/>
        <v>159352.69999999998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</f>
        <v>45705.5</v>
      </c>
      <c r="E8" s="1">
        <f>D8/D6*100</f>
        <v>75.0309855455508</v>
      </c>
      <c r="F8" s="1">
        <f>D8/B8*100</f>
        <v>64.98988298962988</v>
      </c>
      <c r="G8" s="1">
        <f t="shared" si="0"/>
        <v>15.333217481387647</v>
      </c>
      <c r="H8" s="48">
        <f>B8-D8</f>
        <v>24621.600000000006</v>
      </c>
      <c r="I8" s="48">
        <f t="shared" si="1"/>
        <v>252376.09999999998</v>
      </c>
    </row>
    <row r="9" spans="1:9" ht="18">
      <c r="A9" s="26" t="s">
        <v>2</v>
      </c>
      <c r="B9" s="46">
        <v>14.8</v>
      </c>
      <c r="C9" s="47">
        <v>85.7</v>
      </c>
      <c r="D9" s="48">
        <f>4</f>
        <v>4</v>
      </c>
      <c r="E9" s="12">
        <f>D9/D6*100</f>
        <v>0.006566473229309453</v>
      </c>
      <c r="F9" s="128">
        <f>D9/B9*100</f>
        <v>27.027027027027025</v>
      </c>
      <c r="G9" s="1">
        <f t="shared" si="0"/>
        <v>4.667444574095683</v>
      </c>
      <c r="H9" s="48">
        <f aca="true" t="shared" si="2" ref="H9:H43">B9-D9</f>
        <v>10.8</v>
      </c>
      <c r="I9" s="48">
        <f t="shared" si="1"/>
        <v>81.7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345.3+106.4+54.5+56.4+92.4+115.9+196.4+52.1+68.7+86.2+0.1+55.3+64.8+145.1+546+625.6+89.3+262.4</f>
        <v>2962.9</v>
      </c>
      <c r="E10" s="1">
        <f>D10/D6*100</f>
        <v>4.863950882780245</v>
      </c>
      <c r="F10" s="1">
        <f aca="true" t="shared" si="3" ref="F10:F41">D10/B10*100</f>
        <v>31.57361920695645</v>
      </c>
      <c r="G10" s="1">
        <f t="shared" si="0"/>
        <v>10.56183139711046</v>
      </c>
      <c r="H10" s="48">
        <f t="shared" si="2"/>
        <v>6421.200000000001</v>
      </c>
      <c r="I10" s="48">
        <f t="shared" si="1"/>
        <v>25090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435.2+111+615.5+123.2+0.2+1.9+63.8+2790+1.3+13.9+1170.1+0.8+3680.6+96.8+2.2+30.4+160.1+658.7+3.6+0.1+13.6</f>
        <v>9973.000000000002</v>
      </c>
      <c r="E11" s="1">
        <f>D11/D6*100</f>
        <v>16.3718593789758</v>
      </c>
      <c r="F11" s="1">
        <f t="shared" si="3"/>
        <v>35.8241016135753</v>
      </c>
      <c r="G11" s="1">
        <f t="shared" si="0"/>
        <v>13.918118534976026</v>
      </c>
      <c r="H11" s="48">
        <f t="shared" si="2"/>
        <v>17865.799999999996</v>
      </c>
      <c r="I11" s="48">
        <f t="shared" si="1"/>
        <v>61681.8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</f>
        <v>2169.6</v>
      </c>
      <c r="E12" s="1">
        <f>D12/D6*100</f>
        <v>3.561655079577447</v>
      </c>
      <c r="F12" s="1">
        <f t="shared" si="3"/>
        <v>58.65051903114187</v>
      </c>
      <c r="G12" s="1">
        <f t="shared" si="0"/>
        <v>14.747145187601957</v>
      </c>
      <c r="H12" s="48">
        <f t="shared" si="2"/>
        <v>1529.6</v>
      </c>
      <c r="I12" s="48">
        <f t="shared" si="1"/>
        <v>12542.4</v>
      </c>
    </row>
    <row r="13" spans="1:9" ht="18.75" thickBot="1">
      <c r="A13" s="26" t="s">
        <v>34</v>
      </c>
      <c r="B13" s="47">
        <f>B6-B8-B9-B10-B11-B12</f>
        <v>3401.1999999999907</v>
      </c>
      <c r="C13" s="47">
        <f>C6-C8-C9-C10-C11-C12</f>
        <v>14186.099999999991</v>
      </c>
      <c r="D13" s="47">
        <f>D6-D8-D9-D10-D11-D12</f>
        <v>100.49999999999864</v>
      </c>
      <c r="E13" s="1">
        <f>D13/D6*100</f>
        <v>0.16498263988639777</v>
      </c>
      <c r="F13" s="1">
        <f t="shared" si="3"/>
        <v>2.9548394684228776</v>
      </c>
      <c r="G13" s="1">
        <f t="shared" si="0"/>
        <v>0.7084399517837792</v>
      </c>
      <c r="H13" s="48">
        <f t="shared" si="2"/>
        <v>3300.699999999992</v>
      </c>
      <c r="I13" s="48">
        <f t="shared" si="1"/>
        <v>14085.599999999993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60429.7</v>
      </c>
      <c r="C18" s="50">
        <v>250434.1</v>
      </c>
      <c r="D18" s="51">
        <f>5722.2+538+9070.5+238.7+827+135.9+565.7+282.3+195.5+508.6+5725.7+2584.4+8528.6+385.3+454.2+396.4+0.1+214</f>
        <v>36373.100000000006</v>
      </c>
      <c r="E18" s="3">
        <f>D18/D149*100</f>
        <v>21.447592024557967</v>
      </c>
      <c r="F18" s="3">
        <f>D18/B18*100</f>
        <v>60.19076712278897</v>
      </c>
      <c r="G18" s="3">
        <f t="shared" si="0"/>
        <v>14.524020490819742</v>
      </c>
      <c r="H18" s="51">
        <f>B18-D18</f>
        <v>24056.59999999999</v>
      </c>
      <c r="I18" s="51">
        <f t="shared" si="1"/>
        <v>214061</v>
      </c>
    </row>
    <row r="19" spans="1:9" s="41" customFormat="1" ht="18.75">
      <c r="A19" s="112" t="s">
        <v>102</v>
      </c>
      <c r="B19" s="105">
        <v>44470.7</v>
      </c>
      <c r="C19" s="102">
        <v>188049.2</v>
      </c>
      <c r="D19" s="113">
        <f>5722.2+537+5375.9+205.8+772.6+85.2+565.7+282.3+110.6+420+5725.7+2458.6+4587.6+87.8+415.3+396.4+207.1</f>
        <v>27955.799999999996</v>
      </c>
      <c r="E19" s="103">
        <f>D19/D18*100</f>
        <v>76.85844758901493</v>
      </c>
      <c r="F19" s="103">
        <f t="shared" si="3"/>
        <v>62.863413438511195</v>
      </c>
      <c r="G19" s="103">
        <f t="shared" si="0"/>
        <v>14.866215862657217</v>
      </c>
      <c r="H19" s="113">
        <f t="shared" si="2"/>
        <v>16514.9</v>
      </c>
      <c r="I19" s="113">
        <f t="shared" si="1"/>
        <v>160093.40000000002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</f>
        <v>28748.899999999998</v>
      </c>
      <c r="E20" s="1">
        <f>D20/D18*100</f>
        <v>79.03890512494122</v>
      </c>
      <c r="F20" s="1">
        <f t="shared" si="3"/>
        <v>64.22340323340906</v>
      </c>
      <c r="G20" s="1">
        <f t="shared" si="0"/>
        <v>15.403289625608052</v>
      </c>
      <c r="H20" s="48">
        <f t="shared" si="2"/>
        <v>16015.000000000004</v>
      </c>
      <c r="I20" s="48">
        <f t="shared" si="1"/>
        <v>157892.4</v>
      </c>
    </row>
    <row r="21" spans="1:9" ht="18">
      <c r="A21" s="26" t="s">
        <v>2</v>
      </c>
      <c r="B21" s="46">
        <v>4452.2</v>
      </c>
      <c r="C21" s="47">
        <v>20454.1</v>
      </c>
      <c r="D21" s="48">
        <f>80.5+183.6+169.4+194.4+100+1.7+148.4+215.7+278.3+117.8+152.1+196.9+0.1+12.4</f>
        <v>1851.3</v>
      </c>
      <c r="E21" s="1">
        <f>D21/D18*100</f>
        <v>5.0897503924603615</v>
      </c>
      <c r="F21" s="1">
        <f t="shared" si="3"/>
        <v>41.58168995103544</v>
      </c>
      <c r="G21" s="1">
        <f t="shared" si="0"/>
        <v>9.050997110603742</v>
      </c>
      <c r="H21" s="48">
        <f t="shared" si="2"/>
        <v>2600.8999999999996</v>
      </c>
      <c r="I21" s="48">
        <f t="shared" si="1"/>
        <v>18602.8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127.7+23.6+33.5+86.7+19.5+2.9+68.3+78.1+10.6+165.4+2.5</f>
        <v>618.8</v>
      </c>
      <c r="E22" s="1">
        <f>D22/D18*100</f>
        <v>1.7012572478012595</v>
      </c>
      <c r="F22" s="1">
        <f t="shared" si="3"/>
        <v>65.1642796967144</v>
      </c>
      <c r="G22" s="1">
        <f t="shared" si="0"/>
        <v>15.794175451134535</v>
      </c>
      <c r="H22" s="48">
        <f t="shared" si="2"/>
        <v>330.80000000000007</v>
      </c>
      <c r="I22" s="48">
        <f t="shared" si="1"/>
        <v>3299.1000000000004</v>
      </c>
    </row>
    <row r="23" spans="1:9" ht="18">
      <c r="A23" s="26" t="s">
        <v>0</v>
      </c>
      <c r="B23" s="46">
        <v>8710.5</v>
      </c>
      <c r="C23" s="47">
        <v>27804.4</v>
      </c>
      <c r="D23" s="48">
        <f>230.7+158.8+520.8+110.9+465.7+246.3+3.9+169.6+1975.3+126.5+2+97.4+199.5+165.4</f>
        <v>4472.799999999999</v>
      </c>
      <c r="E23" s="1">
        <f>D23/D18*100</f>
        <v>12.296999705826554</v>
      </c>
      <c r="F23" s="1">
        <f t="shared" si="3"/>
        <v>51.34952069341598</v>
      </c>
      <c r="G23" s="1">
        <f t="shared" si="0"/>
        <v>16.086662542619152</v>
      </c>
      <c r="H23" s="48">
        <f t="shared" si="2"/>
        <v>4237.700000000001</v>
      </c>
      <c r="I23" s="48">
        <f t="shared" si="1"/>
        <v>23331.600000000002</v>
      </c>
    </row>
    <row r="24" spans="1:9" ht="18">
      <c r="A24" s="26" t="s">
        <v>15</v>
      </c>
      <c r="B24" s="46">
        <v>395.5</v>
      </c>
      <c r="C24" s="47">
        <v>1591.6</v>
      </c>
      <c r="D24" s="48">
        <f>73.6+22.6+5.3+2.4+2.5+128.1+0.1</f>
        <v>234.6</v>
      </c>
      <c r="E24" s="1">
        <f>D24/D18*100</f>
        <v>0.6449821433971807</v>
      </c>
      <c r="F24" s="1">
        <f t="shared" si="3"/>
        <v>59.317319848293295</v>
      </c>
      <c r="G24" s="1">
        <f t="shared" si="0"/>
        <v>14.739884393063585</v>
      </c>
      <c r="H24" s="48">
        <f t="shared" si="2"/>
        <v>160.9</v>
      </c>
      <c r="I24" s="48">
        <f t="shared" si="1"/>
        <v>1357</v>
      </c>
    </row>
    <row r="25" spans="1:9" ht="18.75" thickBot="1">
      <c r="A25" s="26" t="s">
        <v>34</v>
      </c>
      <c r="B25" s="47">
        <f>B18-B20-B21-B22-B23-B24</f>
        <v>1157.9999999999945</v>
      </c>
      <c r="C25" s="47">
        <f>C18-C20-C21-C22-C23-C24</f>
        <v>10024.800000000016</v>
      </c>
      <c r="D25" s="47">
        <f>D18-D20-D21-D22-D23-D24</f>
        <v>446.70000000000834</v>
      </c>
      <c r="E25" s="1">
        <f>D25/D18*100</f>
        <v>1.2281053855734274</v>
      </c>
      <c r="F25" s="1">
        <f t="shared" si="3"/>
        <v>38.57512953367966</v>
      </c>
      <c r="G25" s="1">
        <f t="shared" si="0"/>
        <v>4.455949245870318</v>
      </c>
      <c r="H25" s="48">
        <f t="shared" si="2"/>
        <v>711.2999999999862</v>
      </c>
      <c r="I25" s="48">
        <f t="shared" si="1"/>
        <v>9578.100000000008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12789.8</v>
      </c>
      <c r="C33" s="50">
        <v>50266.1</v>
      </c>
      <c r="D33" s="54">
        <f>1335+343.1+78.5+19.5+60.6+1286.4+5+525.1+62.5+112+1.7+1386+0.2+29.8+71.3+135.1+1382.9+3.4+310.7+57+0.3+439.8</f>
        <v>7645.900000000001</v>
      </c>
      <c r="E33" s="3">
        <f>D33/D149*100</f>
        <v>4.5084456331895755</v>
      </c>
      <c r="F33" s="3">
        <f>D33/B33*100</f>
        <v>59.78123191918561</v>
      </c>
      <c r="G33" s="3">
        <f t="shared" si="0"/>
        <v>15.210847867648377</v>
      </c>
      <c r="H33" s="51">
        <f t="shared" si="2"/>
        <v>5143.899999999999</v>
      </c>
      <c r="I33" s="51">
        <f t="shared" si="1"/>
        <v>42620.2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</f>
        <v>5262.3</v>
      </c>
      <c r="E34" s="1">
        <f>D34/D33*100</f>
        <v>68.82512196078943</v>
      </c>
      <c r="F34" s="1">
        <f t="shared" si="3"/>
        <v>64.49134159344095</v>
      </c>
      <c r="G34" s="1">
        <f t="shared" si="0"/>
        <v>15.028015284179505</v>
      </c>
      <c r="H34" s="48">
        <f t="shared" si="2"/>
        <v>2897.3999999999996</v>
      </c>
      <c r="I34" s="48">
        <f t="shared" si="1"/>
        <v>29754.3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10.5+61.2+112+1.1+10.5+29.3+0.6+6.8+9.7+3.4+19.2+41.9-0.2+31.7</f>
        <v>337.7</v>
      </c>
      <c r="E36" s="1">
        <f>D36/D33*100</f>
        <v>4.416746230005623</v>
      </c>
      <c r="F36" s="1">
        <f t="shared" si="3"/>
        <v>24.579663730984784</v>
      </c>
      <c r="G36" s="1">
        <f t="shared" si="0"/>
        <v>9.978134972225504</v>
      </c>
      <c r="H36" s="48">
        <f t="shared" si="2"/>
        <v>1036.2</v>
      </c>
      <c r="I36" s="48">
        <f t="shared" si="1"/>
        <v>3046.7000000000003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</f>
        <v>56.5</v>
      </c>
      <c r="E37" s="17">
        <f>D37/D33*100</f>
        <v>0.7389581344249859</v>
      </c>
      <c r="F37" s="17">
        <f t="shared" si="3"/>
        <v>62.01975850713502</v>
      </c>
      <c r="G37" s="17">
        <f t="shared" si="0"/>
        <v>6.07984504465727</v>
      </c>
      <c r="H37" s="57">
        <f t="shared" si="2"/>
        <v>34.599999999999994</v>
      </c>
      <c r="I37" s="57">
        <f t="shared" si="1"/>
        <v>872.8</v>
      </c>
    </row>
    <row r="38" spans="1:9" ht="18">
      <c r="A38" s="26" t="s">
        <v>15</v>
      </c>
      <c r="B38" s="46">
        <v>15.3</v>
      </c>
      <c r="C38" s="47">
        <v>60.8</v>
      </c>
      <c r="D38" s="47">
        <f>5.1+5.1</f>
        <v>10.2</v>
      </c>
      <c r="E38" s="1">
        <f>D38/D33*100</f>
        <v>0.13340483134751957</v>
      </c>
      <c r="F38" s="1">
        <f t="shared" si="3"/>
        <v>66.66666666666666</v>
      </c>
      <c r="G38" s="1">
        <f t="shared" si="0"/>
        <v>16.776315789473685</v>
      </c>
      <c r="H38" s="48">
        <f t="shared" si="2"/>
        <v>5.100000000000001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3149.7999999999993</v>
      </c>
      <c r="C39" s="46">
        <f>C33-C34-C36-C37-C35-C38</f>
        <v>10875.000000000002</v>
      </c>
      <c r="D39" s="46">
        <f>D33-D34-D36-D37-D35-D38</f>
        <v>1979.2000000000003</v>
      </c>
      <c r="E39" s="1">
        <f>D39/D33*100</f>
        <v>25.885768843432427</v>
      </c>
      <c r="F39" s="1">
        <f t="shared" si="3"/>
        <v>62.83573560226049</v>
      </c>
      <c r="G39" s="1">
        <f t="shared" si="0"/>
        <v>18.199540229885056</v>
      </c>
      <c r="H39" s="48">
        <f>B39-D39</f>
        <v>1170.599999999999</v>
      </c>
      <c r="I39" s="48">
        <f t="shared" si="1"/>
        <v>8895.800000000001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208.1</v>
      </c>
      <c r="C43" s="50">
        <v>829.5</v>
      </c>
      <c r="D43" s="51">
        <f>22.2+3+5+12.1</f>
        <v>42.3</v>
      </c>
      <c r="E43" s="3">
        <f>D43/D149*100</f>
        <v>0.024942420157721003</v>
      </c>
      <c r="F43" s="3">
        <f>D43/B43*100</f>
        <v>20.326765977895242</v>
      </c>
      <c r="G43" s="3">
        <f t="shared" si="0"/>
        <v>5.099457504520796</v>
      </c>
      <c r="H43" s="51">
        <f t="shared" si="2"/>
        <v>165.8</v>
      </c>
      <c r="I43" s="51">
        <f t="shared" si="1"/>
        <v>787.2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</f>
        <v>1144.8999999999999</v>
      </c>
      <c r="E45" s="3">
        <f>D45/D149*100</f>
        <v>0.6750963791625242</v>
      </c>
      <c r="F45" s="3">
        <f>D45/B45*100</f>
        <v>59.5093300067571</v>
      </c>
      <c r="G45" s="3">
        <f aca="true" t="shared" si="4" ref="G45:G75">D45/C45*100</f>
        <v>14.788932520409215</v>
      </c>
      <c r="H45" s="51">
        <f>B45-D45</f>
        <v>779.0000000000002</v>
      </c>
      <c r="I45" s="51">
        <f aca="true" t="shared" si="5" ref="I45:I76">C45-D45</f>
        <v>6596.700000000001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</f>
        <v>1006.8</v>
      </c>
      <c r="E46" s="1">
        <f>D46/D45*100</f>
        <v>87.93781116254695</v>
      </c>
      <c r="F46" s="1">
        <f aca="true" t="shared" si="6" ref="F46:F73">D46/B46*100</f>
        <v>63.27300150829562</v>
      </c>
      <c r="G46" s="1">
        <f t="shared" si="4"/>
        <v>14.907604832977967</v>
      </c>
      <c r="H46" s="48">
        <f aca="true" t="shared" si="7" ref="H46:H73">B46-D46</f>
        <v>584.4000000000001</v>
      </c>
      <c r="I46" s="48">
        <f t="shared" si="5"/>
        <v>5746.8</v>
      </c>
    </row>
    <row r="47" spans="1:9" ht="18">
      <c r="A47" s="26" t="s">
        <v>2</v>
      </c>
      <c r="B47" s="46">
        <v>0.8</v>
      </c>
      <c r="C47" s="47">
        <v>1.3</v>
      </c>
      <c r="D47" s="48"/>
      <c r="E47" s="1">
        <f>D47/D45*100</f>
        <v>0</v>
      </c>
      <c r="F47" s="111">
        <f t="shared" si="6"/>
        <v>0</v>
      </c>
      <c r="G47" s="1">
        <f t="shared" si="4"/>
        <v>0</v>
      </c>
      <c r="H47" s="48">
        <f t="shared" si="7"/>
        <v>0.8</v>
      </c>
      <c r="I47" s="48">
        <f t="shared" si="5"/>
        <v>1.3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</f>
        <v>2.4000000000000004</v>
      </c>
      <c r="E48" s="1">
        <f>D48/D45*100</f>
        <v>0.20962529478557088</v>
      </c>
      <c r="F48" s="1">
        <f t="shared" si="6"/>
        <v>17.021276595744684</v>
      </c>
      <c r="G48" s="1">
        <f t="shared" si="4"/>
        <v>3.3946251768033955</v>
      </c>
      <c r="H48" s="48">
        <f t="shared" si="7"/>
        <v>11.7</v>
      </c>
      <c r="I48" s="48">
        <f t="shared" si="5"/>
        <v>68.3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</f>
        <v>120.2</v>
      </c>
      <c r="E49" s="1">
        <f>D49/D45*100</f>
        <v>10.498733513844005</v>
      </c>
      <c r="F49" s="1">
        <f t="shared" si="6"/>
        <v>49.772256728778466</v>
      </c>
      <c r="G49" s="1">
        <f t="shared" si="4"/>
        <v>21.14335971855761</v>
      </c>
      <c r="H49" s="48">
        <f t="shared" si="7"/>
        <v>121.3</v>
      </c>
      <c r="I49" s="48">
        <f t="shared" si="5"/>
        <v>448.3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15.499999999999906</v>
      </c>
      <c r="E50" s="1">
        <f>D50/D45*100</f>
        <v>1.35383002882347</v>
      </c>
      <c r="F50" s="1">
        <f t="shared" si="6"/>
        <v>20.31454783748348</v>
      </c>
      <c r="G50" s="1">
        <f t="shared" si="4"/>
        <v>4.460431654676232</v>
      </c>
      <c r="H50" s="48">
        <f t="shared" si="7"/>
        <v>60.800000000000146</v>
      </c>
      <c r="I50" s="48">
        <f t="shared" si="5"/>
        <v>332.0000000000001</v>
      </c>
    </row>
    <row r="51" spans="1:9" ht="18.75" thickBot="1">
      <c r="A51" s="25" t="s">
        <v>4</v>
      </c>
      <c r="B51" s="49">
        <v>3826.4</v>
      </c>
      <c r="C51" s="50">
        <v>16075.7</v>
      </c>
      <c r="D51" s="51">
        <f>8+294.9+37.1+10.7+29.1+464+10.3+76.6+3.8+16.5+359.8+101.4+28.4+17.4+423.7+90.6+34.9+37+0.1</f>
        <v>2044.3000000000002</v>
      </c>
      <c r="E51" s="3">
        <f>D51/D149*100</f>
        <v>1.2054323765586066</v>
      </c>
      <c r="F51" s="3">
        <f>D51/B51*100</f>
        <v>53.42619694752248</v>
      </c>
      <c r="G51" s="3">
        <f t="shared" si="4"/>
        <v>12.716709070211563</v>
      </c>
      <c r="H51" s="51">
        <f>B51-D51</f>
        <v>1782.1</v>
      </c>
      <c r="I51" s="51">
        <f t="shared" si="5"/>
        <v>14031.400000000001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</f>
        <v>1462.8</v>
      </c>
      <c r="E52" s="1">
        <f>D52/D51*100</f>
        <v>71.55505552022696</v>
      </c>
      <c r="F52" s="1">
        <f t="shared" si="6"/>
        <v>64.25935687928308</v>
      </c>
      <c r="G52" s="1">
        <f t="shared" si="4"/>
        <v>14.162479305236864</v>
      </c>
      <c r="H52" s="48">
        <f t="shared" si="7"/>
        <v>813.6000000000001</v>
      </c>
      <c r="I52" s="48">
        <f t="shared" si="5"/>
        <v>8865.900000000001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</f>
        <v>5.1</v>
      </c>
      <c r="E54" s="1">
        <f>D54/D51*100</f>
        <v>0.24947414762999556</v>
      </c>
      <c r="F54" s="1">
        <f t="shared" si="6"/>
        <v>9.13978494623656</v>
      </c>
      <c r="G54" s="1">
        <f t="shared" si="4"/>
        <v>1.7770034843205575</v>
      </c>
      <c r="H54" s="48">
        <f t="shared" si="7"/>
        <v>50.699999999999996</v>
      </c>
      <c r="I54" s="48">
        <f t="shared" si="5"/>
        <v>281.9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</f>
        <v>155.5</v>
      </c>
      <c r="E55" s="1">
        <f>D55/D51*100</f>
        <v>7.6065156777381</v>
      </c>
      <c r="F55" s="1">
        <f t="shared" si="6"/>
        <v>45.829649277925135</v>
      </c>
      <c r="G55" s="1">
        <f t="shared" si="4"/>
        <v>16.664880505840745</v>
      </c>
      <c r="H55" s="48">
        <f t="shared" si="7"/>
        <v>183.8</v>
      </c>
      <c r="I55" s="48">
        <f t="shared" si="5"/>
        <v>777.6</v>
      </c>
    </row>
    <row r="56" spans="1:9" ht="18.75" thickBot="1">
      <c r="A56" s="26" t="s">
        <v>34</v>
      </c>
      <c r="B56" s="47">
        <f>B51-B52-B55-B54-B53</f>
        <v>1154.9</v>
      </c>
      <c r="C56" s="47">
        <f>C51-C52-C55-C54-C53</f>
        <v>4514.9</v>
      </c>
      <c r="D56" s="47">
        <f>D51-D52-D55-D54-D53</f>
        <v>420.9000000000002</v>
      </c>
      <c r="E56" s="1">
        <f>D56/D51*100</f>
        <v>20.58895465440494</v>
      </c>
      <c r="F56" s="1">
        <f t="shared" si="6"/>
        <v>36.444713828037074</v>
      </c>
      <c r="G56" s="1">
        <f t="shared" si="4"/>
        <v>9.322465613856348</v>
      </c>
      <c r="H56" s="48">
        <f t="shared" si="7"/>
        <v>733.9999999999999</v>
      </c>
      <c r="I56" s="48">
        <f>C56-D56</f>
        <v>4093.9999999999995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</f>
        <v>281.7</v>
      </c>
      <c r="E58" s="3">
        <f>D58/D149*100</f>
        <v>0.1661059044546101</v>
      </c>
      <c r="F58" s="3">
        <f>D58/B58*100</f>
        <v>47.146443514644346</v>
      </c>
      <c r="G58" s="3">
        <f t="shared" si="4"/>
        <v>4.789350198918698</v>
      </c>
      <c r="H58" s="51">
        <f>B58-D58</f>
        <v>315.8</v>
      </c>
      <c r="I58" s="51">
        <f t="shared" si="5"/>
        <v>5600.1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</f>
        <v>226.1</v>
      </c>
      <c r="E59" s="1">
        <f>D59/D58*100</f>
        <v>80.2626908058218</v>
      </c>
      <c r="F59" s="1">
        <f t="shared" si="6"/>
        <v>64.56310679611651</v>
      </c>
      <c r="G59" s="1">
        <f t="shared" si="4"/>
        <v>14.991380453520753</v>
      </c>
      <c r="H59" s="48">
        <f t="shared" si="7"/>
        <v>124.1</v>
      </c>
      <c r="I59" s="48">
        <f t="shared" si="5"/>
        <v>1282.1000000000001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</f>
        <v>55.300000000000004</v>
      </c>
      <c r="E61" s="1">
        <f>D61/D58*100</f>
        <v>19.63081292154775</v>
      </c>
      <c r="F61" s="1">
        <f t="shared" si="6"/>
        <v>25.436982520699175</v>
      </c>
      <c r="G61" s="1">
        <f t="shared" si="4"/>
        <v>8.812749003984065</v>
      </c>
      <c r="H61" s="48">
        <f t="shared" si="7"/>
        <v>162.1</v>
      </c>
      <c r="I61" s="48">
        <f t="shared" si="5"/>
        <v>572.2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0.29999999999999005</v>
      </c>
      <c r="E63" s="1">
        <f>D63/D58*100</f>
        <v>0.10649627263045441</v>
      </c>
      <c r="F63" s="1">
        <f t="shared" si="6"/>
        <v>1.0033444816053176</v>
      </c>
      <c r="G63" s="1">
        <f t="shared" si="4"/>
        <v>0.151438667339722</v>
      </c>
      <c r="H63" s="48">
        <f t="shared" si="7"/>
        <v>29.600000000000016</v>
      </c>
      <c r="I63" s="48">
        <f t="shared" si="5"/>
        <v>197.80000000000055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134</v>
      </c>
      <c r="C68" s="50">
        <f>C69+C70</f>
        <v>424.4</v>
      </c>
      <c r="D68" s="51">
        <f>SUM(D69:D70)</f>
        <v>7.9</v>
      </c>
      <c r="E68" s="39">
        <f>D68/D149*100</f>
        <v>0.004658277050732765</v>
      </c>
      <c r="F68" s="3">
        <f>D68/B68*100</f>
        <v>5.895522388059702</v>
      </c>
      <c r="G68" s="3">
        <f t="shared" si="4"/>
        <v>1.861451460885957</v>
      </c>
      <c r="H68" s="51">
        <f>B68-D68</f>
        <v>126.1</v>
      </c>
      <c r="I68" s="51">
        <f t="shared" si="5"/>
        <v>416.5</v>
      </c>
    </row>
    <row r="69" spans="1:9" ht="18">
      <c r="A69" s="26" t="s">
        <v>8</v>
      </c>
      <c r="B69" s="46">
        <v>71.6</v>
      </c>
      <c r="C69" s="47">
        <v>171</v>
      </c>
      <c r="D69" s="48">
        <f>3.9+1+3</f>
        <v>7.9</v>
      </c>
      <c r="E69" s="1">
        <f>D69/D68*100</f>
        <v>100</v>
      </c>
      <c r="F69" s="1">
        <f t="shared" si="6"/>
        <v>11.033519553072626</v>
      </c>
      <c r="G69" s="1">
        <f t="shared" si="4"/>
        <v>4.619883040935672</v>
      </c>
      <c r="H69" s="48">
        <f t="shared" si="7"/>
        <v>63.699999999999996</v>
      </c>
      <c r="I69" s="48">
        <f t="shared" si="5"/>
        <v>163.1</v>
      </c>
    </row>
    <row r="70" spans="1:9" ht="18.75" thickBot="1">
      <c r="A70" s="26" t="s">
        <v>9</v>
      </c>
      <c r="B70" s="46">
        <v>62.4</v>
      </c>
      <c r="C70" s="47">
        <v>253.4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62.4</v>
      </c>
      <c r="I70" s="48">
        <f t="shared" si="5"/>
        <v>253.4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13566.2</v>
      </c>
      <c r="C89" s="50">
        <v>50201.5</v>
      </c>
      <c r="D89" s="51">
        <f>504.1+603.6+0.4+13.4+0.4+2.2+9.9+1.1+305.4+663.4+712.7+3.4+59.2+17.1+69.2+0.3+0.1+65+384.8+526.3+246.2+20.6+24.1+37.5+50.9+14.3+10.2+5.2+1502.8+556.3+715.7+52.4-0.2+96.1+234.6</f>
        <v>7508.700000000001</v>
      </c>
      <c r="E89" s="3">
        <f>D89/D149*100</f>
        <v>4.427544922890774</v>
      </c>
      <c r="F89" s="3">
        <f aca="true" t="shared" si="10" ref="F89:F95">D89/B89*100</f>
        <v>55.34858692928013</v>
      </c>
      <c r="G89" s="3">
        <f t="shared" si="8"/>
        <v>14.957122795135605</v>
      </c>
      <c r="H89" s="51">
        <f aca="true" t="shared" si="11" ref="H89:H95">B89-D89</f>
        <v>6057.5</v>
      </c>
      <c r="I89" s="51">
        <f t="shared" si="9"/>
        <v>42692.8</v>
      </c>
    </row>
    <row r="90" spans="1:9" ht="18">
      <c r="A90" s="26" t="s">
        <v>3</v>
      </c>
      <c r="B90" s="46">
        <f>11319.6-48.1</f>
        <v>11271.5</v>
      </c>
      <c r="C90" s="47">
        <v>41785.6</v>
      </c>
      <c r="D90" s="48">
        <f>504.1+600.9+12.5+0.1+294.4+657+710.4+56.2+67.4+61.4+375.5+513+243.5+0.3+0.2+0.2+1502.8+529.2+582+0.1+29+142.9</f>
        <v>6883.099999999999</v>
      </c>
      <c r="E90" s="1">
        <f>D90/D89*100</f>
        <v>91.66833140224006</v>
      </c>
      <c r="F90" s="1">
        <f t="shared" si="10"/>
        <v>61.06640642327995</v>
      </c>
      <c r="G90" s="1">
        <f t="shared" si="8"/>
        <v>16.472421121151783</v>
      </c>
      <c r="H90" s="48">
        <f t="shared" si="11"/>
        <v>4388.400000000001</v>
      </c>
      <c r="I90" s="48">
        <f t="shared" si="9"/>
        <v>34902.5</v>
      </c>
    </row>
    <row r="91" spans="1:9" ht="18">
      <c r="A91" s="26" t="s">
        <v>32</v>
      </c>
      <c r="B91" s="46">
        <f>918.4-1.2</f>
        <v>917.1999999999999</v>
      </c>
      <c r="C91" s="47">
        <v>2476</v>
      </c>
      <c r="D91" s="48">
        <f>9.8+96.8+35.3+50.2</f>
        <v>192.09999999999997</v>
      </c>
      <c r="E91" s="1">
        <f>D91/D89*100</f>
        <v>2.5583656292034567</v>
      </c>
      <c r="F91" s="1">
        <f t="shared" si="10"/>
        <v>20.94417793283907</v>
      </c>
      <c r="G91" s="1">
        <f t="shared" si="8"/>
        <v>7.758481421647817</v>
      </c>
      <c r="H91" s="48">
        <f t="shared" si="11"/>
        <v>725.0999999999999</v>
      </c>
      <c r="I91" s="48">
        <f t="shared" si="9"/>
        <v>2283.9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1377.500000000001</v>
      </c>
      <c r="C93" s="47">
        <f>C89-C90-C91-C92</f>
        <v>5939.9000000000015</v>
      </c>
      <c r="D93" s="47">
        <f>D89-D90-D91-D92</f>
        <v>433.5000000000013</v>
      </c>
      <c r="E93" s="1">
        <f>D93/D89*100</f>
        <v>5.773302968556491</v>
      </c>
      <c r="F93" s="1">
        <f t="shared" si="10"/>
        <v>31.470054446461056</v>
      </c>
      <c r="G93" s="1">
        <f>D93/C93*100</f>
        <v>7.298102661660991</v>
      </c>
      <c r="H93" s="48">
        <f t="shared" si="11"/>
        <v>943.9999999999995</v>
      </c>
      <c r="I93" s="48">
        <f>C93-D93</f>
        <v>5506.400000000001</v>
      </c>
    </row>
    <row r="94" spans="1:9" ht="18.75">
      <c r="A94" s="116" t="s">
        <v>12</v>
      </c>
      <c r="B94" s="119">
        <v>20713.6</v>
      </c>
      <c r="C94" s="121">
        <v>63500.4</v>
      </c>
      <c r="D94" s="120">
        <f>3050.1+485.9+95+377.6+203.9+57.3+702.6+368.5+68.4+157.9+4015.3+212.6+788.4+894.3+61.1+517.2+111.3+0.1+1461.7+564.4</f>
        <v>14193.6</v>
      </c>
      <c r="E94" s="115">
        <f>D94/D149*100</f>
        <v>8.369331790795007</v>
      </c>
      <c r="F94" s="118">
        <f t="shared" si="10"/>
        <v>68.52309593696896</v>
      </c>
      <c r="G94" s="114">
        <f>D94/C94*100</f>
        <v>22.351985184345295</v>
      </c>
      <c r="H94" s="120">
        <f t="shared" si="11"/>
        <v>6519.999999999998</v>
      </c>
      <c r="I94" s="130">
        <f>C94-D94</f>
        <v>49306.8</v>
      </c>
    </row>
    <row r="95" spans="1:9" ht="18.75" thickBot="1">
      <c r="A95" s="117" t="s">
        <v>103</v>
      </c>
      <c r="B95" s="122">
        <v>1323.4</v>
      </c>
      <c r="C95" s="123">
        <v>5343.5</v>
      </c>
      <c r="D95" s="124">
        <f>57.3+368.5+61.1+0.1+320</f>
        <v>807</v>
      </c>
      <c r="E95" s="125">
        <f>D95/D94*100</f>
        <v>5.685661143050389</v>
      </c>
      <c r="F95" s="126">
        <f t="shared" si="10"/>
        <v>60.97929575336255</v>
      </c>
      <c r="G95" s="127">
        <f>D95/C95*100</f>
        <v>15.102460933844858</v>
      </c>
      <c r="H95" s="131">
        <f t="shared" si="11"/>
        <v>516.4000000000001</v>
      </c>
      <c r="I95" s="132">
        <f>C95-D95</f>
        <v>4536.5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40+388.7+47.5+2+10.9+26+40+10.7+4.9+126.7+451+1.9+19.2</f>
        <v>1169.5000000000002</v>
      </c>
      <c r="E101" s="22">
        <f>D101/D149*100</f>
        <v>0.6896019001053125</v>
      </c>
      <c r="F101" s="22">
        <f>D101/B101*100</f>
        <v>47.7600359374362</v>
      </c>
      <c r="G101" s="22">
        <f aca="true" t="shared" si="12" ref="G101:G147">D101/C101*100</f>
        <v>10.926536675604723</v>
      </c>
      <c r="H101" s="87">
        <f aca="true" t="shared" si="13" ref="H101:H106">B101-D101</f>
        <v>1279.1999999999996</v>
      </c>
      <c r="I101" s="87">
        <f aca="true" t="shared" si="14" ref="I101:I147">C101-D101</f>
        <v>9533.8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2140.8</v>
      </c>
      <c r="C103" s="48">
        <v>8863.3</v>
      </c>
      <c r="D103" s="48">
        <f>39.8+388.5+20.6+2+26+40+4.1+126.5+407.9+18</f>
        <v>1073.4</v>
      </c>
      <c r="E103" s="1">
        <f>D103/D101*100</f>
        <v>91.78281316802051</v>
      </c>
      <c r="F103" s="1">
        <f aca="true" t="shared" si="15" ref="F103:F147">D103/B103*100</f>
        <v>50.140134529147986</v>
      </c>
      <c r="G103" s="1">
        <f t="shared" si="12"/>
        <v>12.110613428407028</v>
      </c>
      <c r="H103" s="48">
        <f t="shared" si="13"/>
        <v>1067.4</v>
      </c>
      <c r="I103" s="48">
        <f t="shared" si="14"/>
        <v>7789.9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96.10000000000014</v>
      </c>
      <c r="E105" s="92">
        <f>D105/D101*100</f>
        <v>8.217186831979488</v>
      </c>
      <c r="F105" s="92">
        <f t="shared" si="15"/>
        <v>31.211432283208918</v>
      </c>
      <c r="G105" s="92">
        <f t="shared" si="12"/>
        <v>5.8157831033648115</v>
      </c>
      <c r="H105" s="132">
        <f>B105-D105</f>
        <v>211.7999999999995</v>
      </c>
      <c r="I105" s="132">
        <f t="shared" si="14"/>
        <v>1556.2999999999995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47836.20000000001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38263.200000000004</v>
      </c>
      <c r="E106" s="90">
        <f>D106/D149*100</f>
        <v>22.562099550328853</v>
      </c>
      <c r="F106" s="90">
        <f>D106/B106*100</f>
        <v>79.9879589097796</v>
      </c>
      <c r="G106" s="90">
        <f t="shared" si="12"/>
        <v>10.487789435079959</v>
      </c>
      <c r="H106" s="89">
        <f t="shared" si="13"/>
        <v>9573.000000000007</v>
      </c>
      <c r="I106" s="89">
        <f t="shared" si="14"/>
        <v>326572.49999999994</v>
      </c>
    </row>
    <row r="107" spans="1:9" ht="37.5">
      <c r="A107" s="31" t="s">
        <v>66</v>
      </c>
      <c r="B107" s="75">
        <v>590.4</v>
      </c>
      <c r="C107" s="71">
        <v>2166.2</v>
      </c>
      <c r="D107" s="76">
        <f>142.7+0.9</f>
        <v>143.6</v>
      </c>
      <c r="E107" s="6">
        <f>D107/D106*100</f>
        <v>0.3752953229212402</v>
      </c>
      <c r="F107" s="6">
        <f t="shared" si="15"/>
        <v>24.32249322493225</v>
      </c>
      <c r="G107" s="6">
        <f t="shared" si="12"/>
        <v>6.6291201181793005</v>
      </c>
      <c r="H107" s="65">
        <f aca="true" t="shared" si="16" ref="H107:H147">B107-D107</f>
        <v>446.79999999999995</v>
      </c>
      <c r="I107" s="65">
        <f t="shared" si="14"/>
        <v>2022.6</v>
      </c>
    </row>
    <row r="108" spans="1:9" ht="18">
      <c r="A108" s="26" t="s">
        <v>32</v>
      </c>
      <c r="B108" s="78">
        <v>323.1</v>
      </c>
      <c r="C108" s="48">
        <v>1213.5</v>
      </c>
      <c r="D108" s="79">
        <f>142.7+0.9</f>
        <v>143.6</v>
      </c>
      <c r="E108" s="1">
        <f>D108/D107*100</f>
        <v>100</v>
      </c>
      <c r="F108" s="1">
        <f t="shared" si="15"/>
        <v>44.44444444444444</v>
      </c>
      <c r="G108" s="1">
        <f t="shared" si="12"/>
        <v>11.833539348990522</v>
      </c>
      <c r="H108" s="48">
        <f t="shared" si="16"/>
        <v>179.50000000000003</v>
      </c>
      <c r="I108" s="48">
        <f t="shared" si="14"/>
        <v>1069.9</v>
      </c>
    </row>
    <row r="109" spans="1:9" ht="34.5" customHeight="1">
      <c r="A109" s="16" t="s">
        <v>98</v>
      </c>
      <c r="B109" s="77">
        <v>93.9</v>
      </c>
      <c r="C109" s="65">
        <v>778.3</v>
      </c>
      <c r="D109" s="76">
        <f>26.5+20.2</f>
        <v>46.7</v>
      </c>
      <c r="E109" s="6">
        <f>D109/D106*100</f>
        <v>0.1220493842647766</v>
      </c>
      <c r="F109" s="6">
        <f>D109/B109*100</f>
        <v>49.73375931842385</v>
      </c>
      <c r="G109" s="6">
        <f t="shared" si="12"/>
        <v>6.000256970319929</v>
      </c>
      <c r="H109" s="65">
        <f t="shared" si="16"/>
        <v>47.2</v>
      </c>
      <c r="I109" s="65">
        <f t="shared" si="14"/>
        <v>731.5999999999999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118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</f>
        <v>204.5</v>
      </c>
      <c r="E113" s="6">
        <f>D113/D106*100</f>
        <v>0.534456083129482</v>
      </c>
      <c r="F113" s="6">
        <f t="shared" si="15"/>
        <v>43.921821305841924</v>
      </c>
      <c r="G113" s="6">
        <f t="shared" si="12"/>
        <v>11.387682369974385</v>
      </c>
      <c r="H113" s="65">
        <f t="shared" si="16"/>
        <v>261.1</v>
      </c>
      <c r="I113" s="65">
        <f t="shared" si="14"/>
        <v>1591.3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</f>
        <v>39.3</v>
      </c>
      <c r="E117" s="6">
        <f>D117/D106*100</f>
        <v>0.10270965313930877</v>
      </c>
      <c r="F117" s="6">
        <f t="shared" si="15"/>
        <v>62.679425837320565</v>
      </c>
      <c r="G117" s="6">
        <f t="shared" si="12"/>
        <v>17.116724738675956</v>
      </c>
      <c r="H117" s="65">
        <f t="shared" si="16"/>
        <v>23.400000000000006</v>
      </c>
      <c r="I117" s="65">
        <f t="shared" si="14"/>
        <v>190.3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85.49618320610688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v>5096.9</v>
      </c>
      <c r="D123" s="80">
        <f>3776</f>
        <v>3776</v>
      </c>
      <c r="E123" s="17">
        <f>D123/D106*100</f>
        <v>9.868489828346817</v>
      </c>
      <c r="F123" s="6">
        <f t="shared" si="15"/>
        <v>75.0621210615247</v>
      </c>
      <c r="G123" s="6">
        <f t="shared" si="12"/>
        <v>74.08424728756697</v>
      </c>
      <c r="H123" s="65">
        <f t="shared" si="16"/>
        <v>1254.5</v>
      </c>
      <c r="I123" s="65">
        <f t="shared" si="14"/>
        <v>1320.8999999999996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95.1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95.1</v>
      </c>
      <c r="I126" s="65">
        <f t="shared" si="14"/>
        <v>95.1</v>
      </c>
    </row>
    <row r="127" spans="1:9" s="2" customFormat="1" ht="37.5">
      <c r="A127" s="16" t="s">
        <v>76</v>
      </c>
      <c r="B127" s="77">
        <v>184.1</v>
      </c>
      <c r="C127" s="57">
        <v>983</v>
      </c>
      <c r="D127" s="80">
        <f>2.8+14.4+2.8</f>
        <v>20</v>
      </c>
      <c r="E127" s="17">
        <f>D127/D106*100</f>
        <v>0.05226954358234544</v>
      </c>
      <c r="F127" s="6">
        <f t="shared" si="15"/>
        <v>10.863661053775123</v>
      </c>
      <c r="G127" s="6">
        <f t="shared" si="12"/>
        <v>2.034587995930824</v>
      </c>
      <c r="H127" s="65">
        <f t="shared" si="16"/>
        <v>164.1</v>
      </c>
      <c r="I127" s="65">
        <f t="shared" si="14"/>
        <v>963</v>
      </c>
    </row>
    <row r="128" spans="1:9" s="36" customFormat="1" ht="18">
      <c r="A128" s="26" t="s">
        <v>114</v>
      </c>
      <c r="B128" s="78">
        <v>157.2</v>
      </c>
      <c r="C128" s="48">
        <v>851.8</v>
      </c>
      <c r="D128" s="79">
        <f>2.8+2.8-0.1</f>
        <v>5.5</v>
      </c>
      <c r="E128" s="1">
        <f>D128/D127*100</f>
        <v>27.500000000000004</v>
      </c>
      <c r="F128" s="1">
        <f>D128/B128*100</f>
        <v>3.498727735368957</v>
      </c>
      <c r="G128" s="1">
        <f t="shared" si="12"/>
        <v>0.6456914768725054</v>
      </c>
      <c r="H128" s="48">
        <f t="shared" si="16"/>
        <v>151.7</v>
      </c>
      <c r="I128" s="48">
        <f t="shared" si="14"/>
        <v>846.3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22.8</v>
      </c>
      <c r="C131" s="57">
        <v>64.1</v>
      </c>
      <c r="D131" s="80">
        <f>0.8</f>
        <v>0.8</v>
      </c>
      <c r="E131" s="17">
        <f>D131/D106*100</f>
        <v>0.0020907817432938174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114.2</v>
      </c>
      <c r="C133" s="57">
        <v>600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114.2</v>
      </c>
      <c r="I133" s="65">
        <f t="shared" si="14"/>
        <v>600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128.3</v>
      </c>
      <c r="C135" s="57">
        <v>363.7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128.3</v>
      </c>
      <c r="I135" s="65">
        <f t="shared" si="14"/>
        <v>363.7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92.9</v>
      </c>
      <c r="I136" s="48">
        <f t="shared" si="14"/>
        <v>218.8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</f>
        <v>153.49999999999997</v>
      </c>
      <c r="E137" s="17">
        <f>D137/D106*100</f>
        <v>0.40116874699450117</v>
      </c>
      <c r="F137" s="6">
        <f t="shared" si="15"/>
        <v>54.43262411347517</v>
      </c>
      <c r="G137" s="6">
        <f t="shared" si="12"/>
        <v>13.230477503878637</v>
      </c>
      <c r="H137" s="65">
        <f t="shared" si="16"/>
        <v>128.50000000000003</v>
      </c>
      <c r="I137" s="65">
        <f t="shared" si="14"/>
        <v>1006.7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</f>
        <v>138.6</v>
      </c>
      <c r="E138" s="1">
        <f>D138/D137*100</f>
        <v>90.29315960912054</v>
      </c>
      <c r="F138" s="1">
        <f aca="true" t="shared" si="17" ref="F138:F146">D138/B138*100</f>
        <v>65.625</v>
      </c>
      <c r="G138" s="1">
        <f t="shared" si="12"/>
        <v>15.639810426540283</v>
      </c>
      <c r="H138" s="48">
        <f t="shared" si="16"/>
        <v>72.6</v>
      </c>
      <c r="I138" s="48">
        <f t="shared" si="14"/>
        <v>747.6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</f>
        <v>8.799999999999999</v>
      </c>
      <c r="E139" s="1">
        <f>D139/D137*100</f>
        <v>5.732899022801304</v>
      </c>
      <c r="F139" s="1">
        <f t="shared" si="17"/>
        <v>43.56435643564356</v>
      </c>
      <c r="G139" s="1">
        <f>D139/C139*100</f>
        <v>22.391857506361323</v>
      </c>
      <c r="H139" s="48">
        <f t="shared" si="16"/>
        <v>11.4</v>
      </c>
      <c r="I139" s="48">
        <f t="shared" si="14"/>
        <v>30.5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3612.8</v>
      </c>
      <c r="C142" s="57">
        <v>16744</v>
      </c>
      <c r="D142" s="80">
        <f>112.8+55.6+128.7+0.1+105.3</f>
        <v>402.50000000000006</v>
      </c>
      <c r="E142" s="17">
        <f>D142/D106*100</f>
        <v>1.051924564594702</v>
      </c>
      <c r="F142" s="107">
        <f t="shared" si="17"/>
        <v>11.140943312666076</v>
      </c>
      <c r="G142" s="6">
        <f t="shared" si="12"/>
        <v>2.403846153846154</v>
      </c>
      <c r="H142" s="65">
        <f t="shared" si="16"/>
        <v>3210.3</v>
      </c>
      <c r="I142" s="65">
        <f t="shared" si="14"/>
        <v>16341.5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2114.7</v>
      </c>
      <c r="C144" s="57">
        <v>6504.8</v>
      </c>
      <c r="D144" s="80">
        <f>2094</f>
        <v>2094</v>
      </c>
      <c r="E144" s="17">
        <f>D144/D106*100</f>
        <v>5.472621213071567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602.7</v>
      </c>
      <c r="C145" s="57">
        <v>602.7</v>
      </c>
      <c r="D145" s="80"/>
      <c r="E145" s="17">
        <f>D145/D106*100</f>
        <v>0</v>
      </c>
      <c r="F145" s="107">
        <f t="shared" si="17"/>
        <v>0</v>
      </c>
      <c r="G145" s="6">
        <f t="shared" si="12"/>
        <v>0</v>
      </c>
      <c r="H145" s="65">
        <f t="shared" si="16"/>
        <v>602.7</v>
      </c>
      <c r="I145" s="65">
        <f t="shared" si="14"/>
        <v>602.7</v>
      </c>
      <c r="K145" s="42"/>
      <c r="L145" s="42"/>
    </row>
    <row r="146" spans="1:12" s="2" customFormat="1" ht="19.5" customHeight="1">
      <c r="A146" s="16" t="s">
        <v>64</v>
      </c>
      <c r="B146" s="77">
        <v>27094.2</v>
      </c>
      <c r="C146" s="57">
        <v>298394.8</v>
      </c>
      <c r="D146" s="80">
        <f>26548.7</f>
        <v>26548.7</v>
      </c>
      <c r="E146" s="17">
        <f>D146/D106*100</f>
        <v>69.38442158523071</v>
      </c>
      <c r="F146" s="6">
        <f t="shared" si="17"/>
        <v>97.9866539702224</v>
      </c>
      <c r="G146" s="6">
        <f t="shared" si="12"/>
        <v>8.897172470833944</v>
      </c>
      <c r="H146" s="65">
        <f t="shared" si="16"/>
        <v>545.5</v>
      </c>
      <c r="I146" s="65">
        <f t="shared" si="14"/>
        <v>271846.1</v>
      </c>
      <c r="K146" s="99"/>
      <c r="L146" s="42"/>
    </row>
    <row r="147" spans="1:12" s="2" customFormat="1" ht="18.75">
      <c r="A147" s="16" t="s">
        <v>108</v>
      </c>
      <c r="B147" s="77">
        <v>7250.4</v>
      </c>
      <c r="C147" s="57">
        <v>29001.6</v>
      </c>
      <c r="D147" s="80">
        <f>805.6+805.6+805.6+805.6+805.6+805.6</f>
        <v>4833.6</v>
      </c>
      <c r="E147" s="17">
        <f>D147/D106*100</f>
        <v>12.632503292981244</v>
      </c>
      <c r="F147" s="6">
        <f t="shared" si="15"/>
        <v>66.66666666666667</v>
      </c>
      <c r="G147" s="6">
        <f t="shared" si="12"/>
        <v>16.666666666666668</v>
      </c>
      <c r="H147" s="65">
        <f t="shared" si="16"/>
        <v>2416.7999999999993</v>
      </c>
      <c r="I147" s="65">
        <f t="shared" si="14"/>
        <v>24168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53127.000000000015</v>
      </c>
      <c r="C148" s="81">
        <f>C43+C68+C71+C76+C78+C86+C101+C106+C99+C83+C97</f>
        <v>386792.89999999997</v>
      </c>
      <c r="D148" s="57">
        <f>D43+D68+D71+D76+D78+D86+D101+D106+D99+D83+D97</f>
        <v>39482.9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281639.30000000005</v>
      </c>
      <c r="C149" s="51">
        <f>C6+C18+C33+C43+C51+C58+C68+C71+C76+C78+C86+C89+C94+C101+C106+C99+C83+C97+C45</f>
        <v>1257667.2000000002</v>
      </c>
      <c r="D149" s="51">
        <f>D6+D18+D33+D43+D51+D58+D68+D71+D76+D78+D86+D89+D94+D101+D106+D99+D83+D97+D45</f>
        <v>169590.6</v>
      </c>
      <c r="E149" s="35">
        <v>100</v>
      </c>
      <c r="F149" s="3">
        <f>D149/B149*100</f>
        <v>60.21553100011254</v>
      </c>
      <c r="G149" s="3">
        <f aca="true" t="shared" si="18" ref="G149:G155">D149/C149*100</f>
        <v>13.484537085804574</v>
      </c>
      <c r="H149" s="51">
        <f aca="true" t="shared" si="19" ref="H149:H155">B149-D149</f>
        <v>112048.70000000004</v>
      </c>
      <c r="I149" s="51">
        <f aca="true" t="shared" si="20" ref="I149:I155">C149-D149</f>
        <v>1088076.6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139001.6</v>
      </c>
      <c r="C150" s="64">
        <f>C8+C20+C34+C52+C59+C90+C114+C118+C46+C138+C130+C102</f>
        <v>581359.5999999997</v>
      </c>
      <c r="D150" s="64">
        <f>D8+D20+D34+D52+D59+D90+D114+D118+D46+D138+D130+D102</f>
        <v>89467.70000000003</v>
      </c>
      <c r="E150" s="6">
        <f>D150/D149*100</f>
        <v>52.75510553061314</v>
      </c>
      <c r="F150" s="6">
        <f aca="true" t="shared" si="21" ref="F150:F161">D150/B150*100</f>
        <v>64.36451091210462</v>
      </c>
      <c r="G150" s="6">
        <f t="shared" si="18"/>
        <v>15.389390662853089</v>
      </c>
      <c r="H150" s="65">
        <f t="shared" si="19"/>
        <v>49533.89999999998</v>
      </c>
      <c r="I150" s="76">
        <f t="shared" si="20"/>
        <v>491891.89999999973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41398.200000000004</v>
      </c>
      <c r="C151" s="65">
        <f>C11+C23+C36+C55+C61+C91+C49+C139+C108+C111+C95+C136</f>
        <v>114263.80000000002</v>
      </c>
      <c r="D151" s="65">
        <f>D11+D23+D36+D55+D61+D91+D49+D139+D108+D111+D95+D136</f>
        <v>16266.000000000002</v>
      </c>
      <c r="E151" s="6">
        <f>D151/D149*100</f>
        <v>9.591333481926476</v>
      </c>
      <c r="F151" s="6">
        <f t="shared" si="21"/>
        <v>39.29156340130731</v>
      </c>
      <c r="G151" s="6">
        <f t="shared" si="18"/>
        <v>14.235479653223504</v>
      </c>
      <c r="H151" s="65">
        <f t="shared" si="19"/>
        <v>25132.200000000004</v>
      </c>
      <c r="I151" s="76">
        <f t="shared" si="20"/>
        <v>97997.80000000002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3589.2</v>
      </c>
      <c r="E152" s="6">
        <f>D152/D149*100</f>
        <v>2.116390884872157</v>
      </c>
      <c r="F152" s="6">
        <f t="shared" si="21"/>
        <v>34.49959629359068</v>
      </c>
      <c r="G152" s="6">
        <f t="shared" si="18"/>
        <v>10.989488767708808</v>
      </c>
      <c r="H152" s="65">
        <f t="shared" si="19"/>
        <v>6814.400000000001</v>
      </c>
      <c r="I152" s="76">
        <f t="shared" si="20"/>
        <v>29071.100000000002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6408</v>
      </c>
      <c r="C153" s="64">
        <f>C12+C24+C103+C62+C38+C92+C128</f>
        <v>29295.7</v>
      </c>
      <c r="D153" s="64">
        <f>D12+D24+D103+D62+D38+D92+D128</f>
        <v>3493.2999999999997</v>
      </c>
      <c r="E153" s="6">
        <f>D153/D149*100</f>
        <v>2.059842939408198</v>
      </c>
      <c r="F153" s="6">
        <f t="shared" si="21"/>
        <v>54.51466916354556</v>
      </c>
      <c r="G153" s="6">
        <f t="shared" si="18"/>
        <v>11.924275576279111</v>
      </c>
      <c r="H153" s="65">
        <f t="shared" si="19"/>
        <v>2914.7000000000003</v>
      </c>
      <c r="I153" s="76">
        <f t="shared" si="20"/>
        <v>25802.4</v>
      </c>
      <c r="K153" s="43"/>
      <c r="L153" s="98"/>
    </row>
    <row r="154" spans="1:12" ht="18.75">
      <c r="A154" s="20" t="s">
        <v>2</v>
      </c>
      <c r="B154" s="64">
        <f>B9+B21+B47+B53+B121</f>
        <v>4467.8</v>
      </c>
      <c r="C154" s="64">
        <f>C9+C21+C47+C53+C121</f>
        <v>20553.1</v>
      </c>
      <c r="D154" s="64">
        <f>D9+D21+D47+D53+D121</f>
        <v>1855.3</v>
      </c>
      <c r="E154" s="6">
        <f>D154/D149*100</f>
        <v>1.0939875205347467</v>
      </c>
      <c r="F154" s="6">
        <f t="shared" si="21"/>
        <v>41.526030708626166</v>
      </c>
      <c r="G154" s="6">
        <f t="shared" si="18"/>
        <v>9.026862127854193</v>
      </c>
      <c r="H154" s="65">
        <f t="shared" si="19"/>
        <v>2612.5</v>
      </c>
      <c r="I154" s="76">
        <f t="shared" si="20"/>
        <v>18697.8</v>
      </c>
      <c r="K154" s="43"/>
      <c r="L154" s="44"/>
    </row>
    <row r="155" spans="1:12" ht="19.5" thickBot="1">
      <c r="A155" s="20" t="s">
        <v>34</v>
      </c>
      <c r="B155" s="64">
        <f>B149-B150-B151-B152-B153-B154</f>
        <v>79960.10000000002</v>
      </c>
      <c r="C155" s="64">
        <f>C149-C150-C151-C152-C153-C154</f>
        <v>479534.70000000036</v>
      </c>
      <c r="D155" s="64">
        <f>D149-D150-D151-D152-D153-D154</f>
        <v>54919.09999999998</v>
      </c>
      <c r="E155" s="6">
        <f>D155/D149*100</f>
        <v>32.383339642645275</v>
      </c>
      <c r="F155" s="6">
        <f t="shared" si="21"/>
        <v>68.68313071144229</v>
      </c>
      <c r="G155" s="40">
        <f t="shared" si="18"/>
        <v>11.452581012385535</v>
      </c>
      <c r="H155" s="65">
        <f t="shared" si="19"/>
        <v>25041.000000000044</v>
      </c>
      <c r="I155" s="65">
        <f t="shared" si="20"/>
        <v>424615.6000000004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3910.6</v>
      </c>
      <c r="C157" s="70">
        <v>11264.2</v>
      </c>
      <c r="D157" s="70">
        <f>33</f>
        <v>33</v>
      </c>
      <c r="E157" s="14"/>
      <c r="F157" s="6">
        <f t="shared" si="21"/>
        <v>0.8438602771953152</v>
      </c>
      <c r="G157" s="6">
        <f aca="true" t="shared" si="22" ref="G157:G166">D157/C157*100</f>
        <v>0.29296354823245324</v>
      </c>
      <c r="H157" s="6">
        <f>B157-D157</f>
        <v>3877.6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34623.5</v>
      </c>
      <c r="C159" s="64">
        <v>253351.6</v>
      </c>
      <c r="D159" s="64"/>
      <c r="E159" s="6"/>
      <c r="F159" s="6">
        <f t="shared" si="21"/>
        <v>0</v>
      </c>
      <c r="G159" s="6">
        <f t="shared" si="22"/>
        <v>0</v>
      </c>
      <c r="H159" s="6">
        <f t="shared" si="24"/>
        <v>34623.5</v>
      </c>
      <c r="I159" s="6">
        <f t="shared" si="23"/>
        <v>253351.6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v>9501</v>
      </c>
      <c r="D161" s="64">
        <f>49.9+127.8+39.6+53.8</f>
        <v>271.09999999999997</v>
      </c>
      <c r="E161" s="17"/>
      <c r="F161" s="6">
        <f t="shared" si="21"/>
        <v>13.516478037592858</v>
      </c>
      <c r="G161" s="6">
        <f t="shared" si="22"/>
        <v>2.8533838543311227</v>
      </c>
      <c r="H161" s="6">
        <f t="shared" si="24"/>
        <v>1734.6000000000001</v>
      </c>
      <c r="I161" s="6">
        <f t="shared" si="23"/>
        <v>9229.9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/>
      <c r="E163" s="17"/>
      <c r="F163" s="6">
        <f>D163/B163*100</f>
        <v>0</v>
      </c>
      <c r="G163" s="6">
        <f t="shared" si="22"/>
        <v>0</v>
      </c>
      <c r="H163" s="6">
        <f t="shared" si="24"/>
        <v>427.2</v>
      </c>
      <c r="I163" s="6">
        <f t="shared" si="23"/>
        <v>1693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322606.30000000005</v>
      </c>
      <c r="C166" s="87">
        <f>C149+C157+C161+C162+C158+C165+C164+C159+C163+C160</f>
        <v>1533477.0000000002</v>
      </c>
      <c r="D166" s="87">
        <f>D149+D157+D161+D162+D158+D165+D164+D159+D163+D160</f>
        <v>169894.7</v>
      </c>
      <c r="E166" s="22"/>
      <c r="F166" s="3">
        <f>D166/B166*100</f>
        <v>52.66316869819343</v>
      </c>
      <c r="G166" s="3">
        <f t="shared" si="22"/>
        <v>11.079051071519167</v>
      </c>
      <c r="H166" s="3">
        <f>B166-D166</f>
        <v>152711.60000000003</v>
      </c>
      <c r="I166" s="3">
        <f t="shared" si="23"/>
        <v>1363582.3000000003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169590.6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169590.6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2016-02-29T14:59:09Z</cp:lastPrinted>
  <dcterms:created xsi:type="dcterms:W3CDTF">2000-06-20T04:48:00Z</dcterms:created>
  <dcterms:modified xsi:type="dcterms:W3CDTF">2016-03-03T07:14:50Z</dcterms:modified>
  <cp:category/>
  <cp:version/>
  <cp:contentType/>
  <cp:contentStatus/>
</cp:coreProperties>
</file>